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t.kharatyan\Desktop\"/>
    </mc:Choice>
  </mc:AlternateContent>
  <bookViews>
    <workbookView xWindow="0" yWindow="0" windowWidth="28800" windowHeight="13725" activeTab="1"/>
  </bookViews>
  <sheets>
    <sheet name="Բյուջե" sheetId="1" r:id="rId1"/>
    <sheet name="Ամսական եկամուտ" sheetId="3" r:id="rId2"/>
    <sheet name="Ամսական ծախսեր" sheetId="4" r:id="rId3"/>
    <sheet name="CHART DATA" sheetId="2" state="hidden" r:id="rId4"/>
  </sheets>
  <definedNames>
    <definedName name="BudgetTitle">Բյուջե!$B$2</definedName>
    <definedName name="Month">Բյուջե!$B$3</definedName>
    <definedName name="Name">Բյուջե!$B$1</definedName>
    <definedName name="_xlnm.Print_Titles" localSheetId="1">'Ամսական եկամուտ'!$5:$5</definedName>
    <definedName name="_xlnm.Print_Titles" localSheetId="2">'Ամսական ծախսեր'!$5:$5</definedName>
    <definedName name="_xlnm.Print_Titles" localSheetId="0">Բյուջե!$6:$6</definedName>
    <definedName name="Year">Բյուջե!$B$4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22" i="4" l="1"/>
  <c r="B4" i="1" l="1"/>
  <c r="B4" i="4" s="1"/>
  <c r="E8" i="3" l="1"/>
  <c r="E7" i="3"/>
  <c r="E6" i="3"/>
  <c r="C9" i="3" l="1"/>
  <c r="C7" i="1" s="1"/>
  <c r="D9" i="3"/>
  <c r="B2" i="4" l="1"/>
  <c r="B1" i="4"/>
  <c r="B2" i="3" l="1"/>
  <c r="B1" i="3"/>
  <c r="D28" i="4"/>
  <c r="D6" i="2" s="1"/>
  <c r="C28" i="4"/>
  <c r="C6" i="2" s="1"/>
  <c r="E27" i="4"/>
  <c r="E26" i="4"/>
  <c r="E25" i="4"/>
  <c r="E24" i="4"/>
  <c r="E23" i="4"/>
  <c r="E6" i="4"/>
  <c r="E21" i="4"/>
  <c r="E13" i="4"/>
  <c r="E12" i="4"/>
  <c r="E19" i="4"/>
  <c r="E18" i="4"/>
  <c r="E17" i="4"/>
  <c r="E16" i="4"/>
  <c r="E15" i="4"/>
  <c r="E20" i="4"/>
  <c r="E11" i="4"/>
  <c r="E10" i="4"/>
  <c r="E9" i="4"/>
  <c r="E8" i="4"/>
  <c r="E7" i="4"/>
  <c r="D5" i="2"/>
  <c r="E9" i="3" l="1"/>
  <c r="E7" i="1" s="1"/>
  <c r="D8" i="1"/>
  <c r="C5" i="2"/>
  <c r="E28" i="4"/>
  <c r="E8" i="1" s="1"/>
  <c r="D7" i="1"/>
  <c r="C8" i="1"/>
  <c r="B3" i="3" l="1"/>
  <c r="B3" i="4"/>
  <c r="B4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<sst xmlns="http://schemas.openxmlformats.org/spreadsheetml/2006/main" count="52" uniqueCount="44">
  <si>
    <t>Cash Flow</t>
  </si>
  <si>
    <t>Projected</t>
  </si>
  <si>
    <t>Actual</t>
  </si>
  <si>
    <t>Monthly Income</t>
  </si>
  <si>
    <t>Monthly Expense</t>
  </si>
  <si>
    <t>CHART DATA</t>
  </si>
  <si>
    <t>Անվանումը՝</t>
  </si>
  <si>
    <t>Անձնական բյուջե</t>
  </si>
  <si>
    <t>Հոկտեմբեր</t>
  </si>
  <si>
    <t>Դրամական հոսք</t>
  </si>
  <si>
    <t>Ընդհանուր եկամուտ</t>
  </si>
  <si>
    <t>Ընդհանուր ծախսեր</t>
  </si>
  <si>
    <t xml:space="preserve"> Դրամական հոսքի աղյուսակը ավտոմատ կերպով հաշվարկվում է ՝ հիմնվելով եկամուտներ և ծախսեր դաշտերում Ձեր մուտքագրած տվյաալների վրա</t>
  </si>
  <si>
    <t>Նախատեսված</t>
  </si>
  <si>
    <t>Փաստացի</t>
  </si>
  <si>
    <t>Տարբերությունը</t>
  </si>
  <si>
    <t>Նախատեսված էր</t>
  </si>
  <si>
    <t>Ստացաք</t>
  </si>
  <si>
    <t>Ամսական եկամուտ</t>
  </si>
  <si>
    <t>Ամսական ծախսեր</t>
  </si>
  <si>
    <t>Հեռախոս</t>
  </si>
  <si>
    <t>Կոմունալ վճարում: Լույս+գազ+ջուր</t>
  </si>
  <si>
    <t>Այլ կոմունալ վճարումներ</t>
  </si>
  <si>
    <t>Հեռուստացույց(ալիքների բաժանորդագրություն)</t>
  </si>
  <si>
    <t>Ինտերնետ</t>
  </si>
  <si>
    <t>Տնային կենդանի</t>
  </si>
  <si>
    <t>Մարզասրահի վճար</t>
  </si>
  <si>
    <t>Տրանսպորտ</t>
  </si>
  <si>
    <t>Վարկ</t>
  </si>
  <si>
    <t>Խնամքի միջոցներ</t>
  </si>
  <si>
    <t>Նվերներ մտերիմներին</t>
  </si>
  <si>
    <t>Այլ ծախս՝ գրեք անվանումը</t>
  </si>
  <si>
    <t xml:space="preserve">Ընդհանուր </t>
  </si>
  <si>
    <t>Ծախսել եք</t>
  </si>
  <si>
    <t>Տան վարձավճար</t>
  </si>
  <si>
    <t>Ուսման վարձ</t>
  </si>
  <si>
    <t>Պարտադիր խնայողություն</t>
  </si>
  <si>
    <t>Ավելացած գումար</t>
  </si>
  <si>
    <t>Եկամտի աղբյուր 1 (աշխատավարձ)</t>
  </si>
  <si>
    <t>Այլ աղբյուր (կրթաթոշակ)</t>
  </si>
  <si>
    <t>Հավաքներ ընկերների հետ</t>
  </si>
  <si>
    <t>Սնունդ</t>
  </si>
  <si>
    <t>Տնտեսական իրեր</t>
  </si>
  <si>
    <t>Եկամտի աղբյուր 2 (դրամական փոխանցումներ)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</si>
</sst>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֏-42B]"/>
  </numFmts>
  <fonts count="12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11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27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7" fillId="0" borderId="1" xfId="7">
      <alignment horizontal="left" vertical="center"/>
    </xf>
    <xf numFmtId="0" fontId="0" fillId="0" borderId="0" xfId="0" applyFont="1" applyBorder="1"/>
    <xf numFmtId="0" fontId="11" fillId="0" borderId="0" xfId="4"/>
    <xf numFmtId="0" fontId="3" fillId="0" borderId="0" xfId="2"/>
    <xf numFmtId="0" fontId="6" fillId="0" borderId="0" xfId="5"/>
    <xf numFmtId="0" fontId="2" fillId="0" borderId="0" xfId="3"/>
    <xf numFmtId="0" fontId="0" fillId="0" borderId="0" xfId="8" applyFont="1" applyBorder="1"/>
    <xf numFmtId="0" fontId="3" fillId="0" borderId="0" xfId="2" applyBorder="1"/>
    <xf numFmtId="0" fontId="0" fillId="0" borderId="0" xfId="8" applyFont="1"/>
    <xf numFmtId="0" fontId="9" fillId="0" borderId="0" xfId="6" applyFont="1" applyAlignment="1">
      <alignment horizontal="left"/>
    </xf>
    <xf numFmtId="0" fontId="10" fillId="0" borderId="0" xfId="0" applyFont="1" applyBorder="1"/>
    <xf numFmtId="0" fontId="0" fillId="0" borderId="0" xfId="0" applyNumberFormat="1"/>
    <xf numFmtId="164" fontId="0" fillId="0" borderId="0" xfId="9" applyNumberFormat="1" applyFont="1" applyBorder="1">
      <alignment horizontal="right"/>
    </xf>
    <xf numFmtId="164" fontId="0" fillId="0" borderId="0" xfId="10" applyNumberFormat="1" applyFont="1" applyBorder="1">
      <alignment horizontal="right"/>
    </xf>
    <xf numFmtId="164" fontId="0" fillId="0" borderId="0" xfId="0" applyNumberFormat="1" applyFont="1" applyBorder="1"/>
    <xf numFmtId="164" fontId="8" fillId="0" borderId="0" xfId="9" applyNumberFormat="1">
      <alignment horizontal="right"/>
    </xf>
    <xf numFmtId="164" fontId="8" fillId="0" borderId="0" xfId="10" applyNumberFormat="1">
      <alignment horizontal="right"/>
    </xf>
    <xf numFmtId="164" fontId="10" fillId="0" borderId="0" xfId="0" applyNumberFormat="1" applyFont="1" applyBorder="1"/>
    <xf numFmtId="164" fontId="8" fillId="0" borderId="0" xfId="9" applyNumberFormat="1" applyFill="1">
      <alignment horizontal="right"/>
    </xf>
    <xf numFmtId="0" fontId="0" fillId="0" borderId="0" xfId="8" applyFont="1" applyFill="1"/>
  </cellXfs>
  <cellStyles count="11">
    <cellStyle name="Amounts" xfId="9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/>
    <cellStyle name="Title" xfId="1" builtinId="15" customBuiltin="1"/>
    <cellStyle name="Variance" xfId="10"/>
    <cellStyle name="Year" xfId="7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numFmt numFmtId="164" formatCode="#,##0\ [$֏-42B]"/>
    </dxf>
    <dxf>
      <numFmt numFmtId="164" formatCode="#,##0\ [$֏-42B]"/>
    </dxf>
    <dxf>
      <numFmt numFmtId="164" formatCode="#,##0\ [$֏-42B]"/>
    </dxf>
    <dxf>
      <numFmt numFmtId="164" formatCode="#,##0\ [$֏-42B]"/>
    </dxf>
    <dxf>
      <numFmt numFmtId="164" formatCode="#,##0\ [$֏-42B]"/>
    </dxf>
    <dxf>
      <numFmt numFmtId="164" formatCode="#,##0\ [$֏-42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numFmt numFmtId="164" formatCode="#,##0\ [$֏-42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numFmt numFmtId="164" formatCode="#,##0\ [$֏-42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164" formatCode="#,##0\ [$֏-42B]"/>
      <border diagonalUp="0" diagonalDown="0" outline="0">
        <left/>
        <right/>
        <top/>
        <bottom/>
      </border>
    </dxf>
    <dxf>
      <numFmt numFmtId="164" formatCode="#,##0\ [$֏-42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>
      <tableStyleElement type="wholeTable" dxfId="29"/>
      <tableStyleElement type="headerRow" dxfId="28"/>
      <tableStyleElement type="totalRow" dxfId="27"/>
    </tableStyle>
    <tableStyle name="Family budget monthly expense" pivot="0" count="3">
      <tableStyleElement type="wholeTable" dxfId="26"/>
      <tableStyleElement type="headerRow" dxfId="25"/>
      <tableStyleElement type="totalRow" dxfId="24"/>
    </tableStyle>
    <tableStyle name="Family budget monthly income" pivot="0" count="3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y-AM"/>
              <a:t>Բյուջե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918131952093333E-2"/>
          <c:y val="0.23416535589025825"/>
          <c:w val="0.92608186804790671"/>
          <c:h val="0.61942676134658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Բյուջե!$C$6</c:f>
              <c:strCache>
                <c:ptCount val="1"/>
                <c:pt idx="0">
                  <c:v>Նախատեսված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Բյուջե!$B$7:$B$8</c:f>
              <c:strCache>
                <c:ptCount val="2"/>
                <c:pt idx="0">
                  <c:v>Ընդհանուր եկամուտ</c:v>
                </c:pt>
                <c:pt idx="1">
                  <c:v>Ընդհանուր ծախսեր</c:v>
                </c:pt>
              </c:strCache>
            </c:strRef>
          </c:cat>
          <c:val>
            <c:numRef>
              <c:f>Բյուջե!$C$7:$C$8</c:f>
              <c:numCache>
                <c:formatCode>#,##0\ [$֏-42B]</c:formatCode>
                <c:ptCount val="2"/>
                <c:pt idx="0">
                  <c:v>215000</c:v>
                </c:pt>
                <c:pt idx="1">
                  <c:v>197800</c:v>
                </c:pt>
              </c:numCache>
            </c:numRef>
          </c:val>
        </c:ser>
        <c:ser>
          <c:idx val="1"/>
          <c:order val="1"/>
          <c:tx>
            <c:strRef>
              <c:f>Բյուջե!$D$6</c:f>
              <c:strCache>
                <c:ptCount val="1"/>
                <c:pt idx="0">
                  <c:v>Փաստացի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Բյուջե!$B$7:$B$8</c:f>
              <c:strCache>
                <c:ptCount val="2"/>
                <c:pt idx="0">
                  <c:v>Ընդհանուր եկամուտ</c:v>
                </c:pt>
                <c:pt idx="1">
                  <c:v>Ընդհանուր ծախսեր</c:v>
                </c:pt>
              </c:strCache>
            </c:strRef>
          </c:cat>
          <c:val>
            <c:numRef>
              <c:f>Բյուջե!$D$7:$D$8</c:f>
              <c:numCache>
                <c:formatCode>#,##0\ [$֏-42B]</c:formatCode>
                <c:ptCount val="2"/>
                <c:pt idx="0">
                  <c:v>205000</c:v>
                </c:pt>
                <c:pt idx="1">
                  <c:v>193860</c:v>
                </c:pt>
              </c:numCache>
            </c:numRef>
          </c:val>
        </c:ser>
        <c:ser>
          <c:idx val="2"/>
          <c:order val="2"/>
          <c:tx>
            <c:strRef>
              <c:f>Բյուջե!$E$6</c:f>
              <c:strCache>
                <c:ptCount val="1"/>
                <c:pt idx="0">
                  <c:v>Տարբերությունը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Բյուջե!$B$7:$B$8</c:f>
              <c:strCache>
                <c:ptCount val="2"/>
                <c:pt idx="0">
                  <c:v>Ընդհանուր եկամուտ</c:v>
                </c:pt>
                <c:pt idx="1">
                  <c:v>Ընդհանուր ծախսեր</c:v>
                </c:pt>
              </c:strCache>
            </c:strRef>
          </c:cat>
          <c:val>
            <c:numRef>
              <c:f>Բյուջե!$E$7:$E$8</c:f>
              <c:numCache>
                <c:formatCode>#,##0\ [$֏-42B]</c:formatCode>
                <c:ptCount val="2"/>
                <c:pt idx="0">
                  <c:v>-10000</c:v>
                </c:pt>
                <c:pt idx="1">
                  <c:v>3940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84351488"/>
        <c:axId val="286543280"/>
      </c:barChart>
      <c:catAx>
        <c:axId val="28435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43280"/>
        <c:crosses val="autoZero"/>
        <c:auto val="1"/>
        <c:lblAlgn val="ctr"/>
        <c:lblOffset val="100"/>
        <c:noMultiLvlLbl val="0"/>
      </c:catAx>
      <c:valAx>
        <c:axId val="286543280"/>
        <c:scaling>
          <c:orientation val="minMax"/>
        </c:scaling>
        <c:delete val="1"/>
        <c:axPos val="l"/>
        <c:numFmt formatCode="#,##0\ [$֏-42B]" sourceLinked="1"/>
        <c:majorTickMark val="none"/>
        <c:minorTickMark val="none"/>
        <c:tickLblPos val="nextTo"/>
        <c:crossAx val="2843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498944521698567"/>
          <c:y val="0.84995538560619555"/>
          <c:w val="0.35601286059714976"/>
          <c:h val="8.6372982780536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1619249</xdr:colOff>
      <xdr:row>3</xdr:row>
      <xdr:rowOff>276225</xdr:rowOff>
    </xdr:from>
    <xdr:to>
      <xdr:col>8</xdr:col>
      <xdr:colOff>504824</xdr:colOff>
      <xdr:row>4</xdr:row>
      <xdr:rowOff>2424112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0</xdr:rowOff>
    </xdr:from>
    <xdr:to>
      <xdr:col>8</xdr:col>
      <xdr:colOff>700790</xdr:colOff>
      <xdr:row>2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0"/>
          <a:ext cx="2158115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1076325</xdr:colOff>
      <xdr:row>3</xdr:row>
      <xdr:rowOff>42964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0"/>
          <a:ext cx="2305050" cy="1271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474983</xdr:colOff>
      <xdr:row>0</xdr:row>
      <xdr:rowOff>0</xdr:rowOff>
    </xdr:from>
    <xdr:to>
      <xdr:col>5</xdr:col>
      <xdr:colOff>175648</xdr:colOff>
      <xdr:row>2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683" y="0"/>
          <a:ext cx="2158115" cy="1190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shFlow" displayName="CashFlow" ref="B6:E9" totalsRowCount="1">
  <autoFilter ref="B6:E8"/>
  <tableColumns count="4">
    <tableColumn id="1" name="Դրամական հոսք" totalsRowLabel="Ավելացած գումար" totalsRowDxfId="20"/>
    <tableColumn id="3" name="Նախատեսված" totalsRowFunction="custom" dataDxfId="19" totalsRowDxfId="18">
      <totalsRowFormula>C7-C8</totalsRowFormula>
    </tableColumn>
    <tableColumn id="4" name="Փաստացի" totalsRowFunction="custom" dataDxfId="17" totalsRowDxfId="16">
      <totalsRowFormula>D7-D8</totalsRowFormula>
    </tableColumn>
    <tableColumn id="5" name="Տարբերությունը" totalsRowFunction="sum" dataDxfId="15" totalsRowDxfId="14">
      <calculatedColumnFormula>Income[[#Totals],[Տարբերությունը]]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id="5" name="Income" displayName="Income" ref="B5:E9" totalsRowCount="1">
  <autoFilter ref="B5:E8"/>
  <tableColumns count="4">
    <tableColumn id="1" name="Ամսական եկամուտ" totalsRowLabel="Ընդհանուր եկամուտ" totalsRowDxfId="3" dataCellStyle="Table Details"/>
    <tableColumn id="3" name="Նախատեսված էր" totalsRowFunction="sum" dataDxfId="13" totalsRowDxfId="2" dataCellStyle="Amounts"/>
    <tableColumn id="4" name="Ստացաք" totalsRowFunction="sum" dataDxfId="12" totalsRowDxfId="1" dataCellStyle="Amounts"/>
    <tableColumn id="5" name="Տարբերությունը" totalsRowFunction="sum" dataDxfId="11" totalsRowDxfId="0" dataCellStyle="Variance">
      <calculatedColumnFormula>Income[[#This Row],[Ստացաք]]-Income[[#This Row],[Նախատեսված էր]]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id="9" name="Expense" displayName="Expense" ref="B5:E28" totalsRowCount="1">
  <autoFilter ref="B5:E27"/>
  <tableColumns count="4">
    <tableColumn id="1" name="Ամսական ծախսեր" totalsRowLabel="Ընդհանուր " totalsRowDxfId="7" dataCellStyle="Table Details"/>
    <tableColumn id="3" name="Նախատեսված էր" totalsRowFunction="sum" dataDxfId="10" totalsRowDxfId="6" dataCellStyle="Amounts"/>
    <tableColumn id="4" name="Ծախսել եք" totalsRowFunction="sum" dataDxfId="9" totalsRowDxfId="5" dataCellStyle="Amounts"/>
    <tableColumn id="5" name="Տարբերությունը" totalsRowFunction="sum" dataDxfId="8" totalsRowDxfId="4" dataCellStyle="Variance">
      <calculatedColumnFormula>Expense[[#This Row],[Նախատեսված էր]]-Expense[[#This Row],[Ծախսել եք]]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9"/>
  <sheetViews>
    <sheetView showGridLines="0" zoomScaleNormal="100" workbookViewId="0">
      <selection activeCell="M3" sqref="M3"/>
    </sheetView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6</v>
      </c>
      <c r="C1" s="2"/>
    </row>
    <row r="2" spans="2:5" ht="46.5" customHeight="1" x14ac:dyDescent="0.3">
      <c r="B2" s="4" t="s">
        <v>7</v>
      </c>
      <c r="C2" s="2"/>
    </row>
    <row r="3" spans="2:5" ht="27" thickBot="1" x14ac:dyDescent="0.45">
      <c r="B3" s="11" t="s">
        <v>8</v>
      </c>
      <c r="C3" s="2"/>
    </row>
    <row r="4" spans="2:5" ht="26.25" x14ac:dyDescent="0.3">
      <c r="B4" s="7">
        <f ca="1">YEAR(TODAY())</f>
        <v>2020</v>
      </c>
      <c r="C4" s="2"/>
    </row>
    <row r="5" spans="2:5" ht="219.75" customHeight="1" x14ac:dyDescent="0.3">
      <c r="B5" s="6" t="s">
        <v>12</v>
      </c>
      <c r="C5" s="16"/>
      <c r="D5" s="16"/>
      <c r="E5" s="16"/>
    </row>
    <row r="6" spans="2:5" ht="45" customHeight="1" x14ac:dyDescent="0.5">
      <c r="B6" s="14" t="s">
        <v>9</v>
      </c>
      <c r="C6" s="8" t="s">
        <v>13</v>
      </c>
      <c r="D6" s="8" t="s">
        <v>14</v>
      </c>
      <c r="E6" s="8" t="s">
        <v>15</v>
      </c>
    </row>
    <row r="7" spans="2:5" ht="17.25" customHeight="1" x14ac:dyDescent="0.3">
      <c r="B7" s="13" t="s">
        <v>10</v>
      </c>
      <c r="C7" s="19">
        <f>Income[[#Totals],[Նախատեսված էր]]</f>
        <v>215000</v>
      </c>
      <c r="D7" s="19">
        <f>Income[[#Totals],[Ստացաք]]</f>
        <v>205000</v>
      </c>
      <c r="E7" s="20">
        <f>Income[[#Totals],[Տարբերությունը]]</f>
        <v>-10000</v>
      </c>
    </row>
    <row r="8" spans="2:5" ht="17.25" customHeight="1" x14ac:dyDescent="0.3">
      <c r="B8" s="13" t="s">
        <v>11</v>
      </c>
      <c r="C8" s="19">
        <f>Expense[[#Totals],[Նախատեսված էր]]</f>
        <v>197800</v>
      </c>
      <c r="D8" s="19">
        <f>Expense[[#Totals],[Ծախսել եք]]</f>
        <v>193860</v>
      </c>
      <c r="E8" s="20">
        <f>Expense[[#Totals],[Տարբերությունը]]</f>
        <v>3940</v>
      </c>
    </row>
    <row r="9" spans="2:5" ht="17.25" customHeight="1" x14ac:dyDescent="0.3">
      <c r="B9" s="8" t="s">
        <v>37</v>
      </c>
      <c r="C9" s="21">
        <f>C7-C8</f>
        <v>17200</v>
      </c>
      <c r="D9" s="21">
        <f>D7-D8</f>
        <v>11140</v>
      </c>
      <c r="E9" s="21">
        <f>SUBTOTAL(109,CashFlow[Տարբերությունը])</f>
        <v>-6060</v>
      </c>
    </row>
  </sheetData>
  <dataValidations count="10">
    <dataValidation allowBlank="1" showInputMessage="1" showErrorMessage="1" prompt="Create a Family Budget in this workbook. Chart and Cash Flow table in this worksheet are automatically updated based on Monthly Income and Expenses entered in other worksheets" sqref="A1"/>
    <dataValidation allowBlank="1" showInputMessage="1" showErrorMessage="1" prompt="Enter name for the budget in this cell" sqref="B1"/>
    <dataValidation allowBlank="1" showInputMessage="1" showErrorMessage="1" prompt="Enter month in this cell and year in cell below" sqref="B3"/>
    <dataValidation allowBlank="1" showInputMessage="1" showErrorMessage="1" prompt="Enter year in this cell" sqref="B4"/>
    <dataValidation allowBlank="1" showInputMessage="1" showErrorMessage="1" prompt="Total Income and Total Expense items are automatically updated in this column under this heading based on inputs in the Income and Expense tables" sqref="B6"/>
    <dataValidation allowBlank="1" showInputMessage="1" showErrorMessage="1" prompt="Actual Income and Expenses are automatically updated in this column under this heading" sqref="D6"/>
    <dataValidation allowBlank="1" showInputMessage="1" showErrorMessage="1" prompt="Variance amount and icon are automatically updated in this column under this heading" sqref="E6"/>
    <dataValidation allowBlank="1" showInputMessage="1" showErrorMessage="1" prompt="A chart showing the comparison of Actual and Projected Cash Flow, Monthly Income and Monthly Expense" sqref="B5"/>
    <dataValidation allowBlank="1" showInputMessage="1" showErrorMessage="1" prompt="Title of this worksheet is in this cell and Chart and Tip in cell B5. Enter month in cell below" sqref="B2"/>
    <dataValidation allowBlank="1" showInputMessage="1" showErrorMessage="1" prompt="Projected Income and Expenses are automatically updated in this column under this heading" sqref="C6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9"/>
  <sheetViews>
    <sheetView showGridLines="0" tabSelected="1" zoomScaleNormal="100" workbookViewId="0">
      <selection activeCell="B8" sqref="B8"/>
    </sheetView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Անվանումը՝</v>
      </c>
      <c r="C1" s="2"/>
    </row>
    <row r="2" spans="2:5" ht="46.5" customHeight="1" x14ac:dyDescent="0.3">
      <c r="B2" s="4" t="str">
        <f>BudgetTitle</f>
        <v>Անձնական բյուջե</v>
      </c>
      <c r="C2" s="18"/>
    </row>
    <row r="3" spans="2:5" ht="27" thickBot="1" x14ac:dyDescent="0.45">
      <c r="B3" s="11" t="str">
        <f>Month</f>
        <v>Հոկտեմբեր</v>
      </c>
      <c r="C3" s="2"/>
    </row>
    <row r="4" spans="2:5" ht="26.25" x14ac:dyDescent="0.3">
      <c r="B4" s="7">
        <f ca="1">Year</f>
        <v>2020</v>
      </c>
      <c r="C4" s="2"/>
    </row>
    <row r="5" spans="2:5" ht="45" customHeight="1" x14ac:dyDescent="0.5">
      <c r="B5" s="12" t="s">
        <v>18</v>
      </c>
      <c r="C5" t="s">
        <v>16</v>
      </c>
      <c r="D5" t="s">
        <v>17</v>
      </c>
      <c r="E5" t="s">
        <v>15</v>
      </c>
    </row>
    <row r="6" spans="2:5" ht="17.25" customHeight="1" x14ac:dyDescent="0.3">
      <c r="B6" s="15" t="s">
        <v>38</v>
      </c>
      <c r="C6" s="22">
        <v>140000</v>
      </c>
      <c r="D6" s="22">
        <v>140000</v>
      </c>
      <c r="E6" s="23">
        <f>Income[[#This Row],[Ստացաք]]-Income[[#This Row],[Նախատեսված էր]]</f>
        <v>0</v>
      </c>
    </row>
    <row r="7" spans="2:5" ht="17.25" customHeight="1" x14ac:dyDescent="0.3">
      <c r="B7" s="15" t="s">
        <v>43</v>
      </c>
      <c r="C7" s="22">
        <v>70000</v>
      </c>
      <c r="D7" s="22">
        <v>60000</v>
      </c>
      <c r="E7" s="23">
        <f>Income[[#This Row],[Ստացաք]]-Income[[#This Row],[Նախատեսված էր]]</f>
        <v>-10000</v>
      </c>
    </row>
    <row r="8" spans="2:5" ht="17.25" customHeight="1" x14ac:dyDescent="0.3">
      <c r="B8" s="15" t="s">
        <v>39</v>
      </c>
      <c r="C8" s="22">
        <v>5000</v>
      </c>
      <c r="D8" s="22">
        <v>5000</v>
      </c>
      <c r="E8" s="23">
        <f>Income[[#This Row],[Ստացաք]]-Income[[#This Row],[Նախատեսված էր]]</f>
        <v>0</v>
      </c>
    </row>
    <row r="9" spans="2:5" ht="17.25" customHeight="1" x14ac:dyDescent="0.3">
      <c r="B9" s="17" t="s">
        <v>10</v>
      </c>
      <c r="C9" s="24">
        <f>SUBTOTAL(109,Income[Նախատեսված էր])</f>
        <v>215000</v>
      </c>
      <c r="D9" s="24">
        <f>SUBTOTAL(109,Income[Ստացաք])</f>
        <v>205000</v>
      </c>
      <c r="E9" s="24">
        <f>SUBTOTAL(109,Income[Տարբերությունը])</f>
        <v>-10000</v>
      </c>
    </row>
  </sheetData>
  <dataValidations count="9">
    <dataValidation allowBlank="1" showInputMessage="1" showErrorMessage="1" prompt="Variance is automatically calculated, and icon is updated in this column under this heading" sqref="E5"/>
    <dataValidation allowBlank="1" showInputMessage="1" showErrorMessage="1" prompt="Enter Actual income in this column under this heading" sqref="D5"/>
    <dataValidation allowBlank="1" showInputMessage="1" showErrorMessage="1" prompt="Enter Projected income in this column under this heading" sqref="C5"/>
    <dataValidation allowBlank="1" showInputMessage="1" showErrorMessage="1" prompt="Enter Monthly Income items in this column under this heading. Use heading filters to find specific entries" sqref="B5"/>
    <dataValidation allowBlank="1" showInputMessage="1" showErrorMessage="1" prompt="Year is automatically updated based on year entered in cell B4 in Cash Flow worksheet. Enter income details in table below" sqref="B4"/>
    <dataValidation allowBlank="1" showInputMessage="1" showErrorMessage="1" prompt="Month is automatically updated based on month entered in cell B3 in Cash Flow worksheet" sqref="B3"/>
    <dataValidation allowBlank="1" showInputMessage="1" showErrorMessage="1" prompt="Name is automatically updated based on Name entered in cell B1 in Cash Flow worksheet" sqref="B1"/>
    <dataValidation allowBlank="1" showInputMessage="1" showErrorMessage="1" prompt="Enter details in Income table in this worksheet for tracking Projected and Actual Monthly income" sqref="A1"/>
    <dataValidation allowBlank="1" showInputMessage="1" showErrorMessage="1" prompt="Title is automatically updated based on title entered in cell B2 in Cash Flow worksheet" sqref="B2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E28"/>
  <sheetViews>
    <sheetView showGridLines="0" zoomScaleNormal="100" workbookViewId="0">
      <selection activeCell="D1" sqref="D1:E2"/>
    </sheetView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Անվանումը՝</v>
      </c>
      <c r="C1" s="2"/>
    </row>
    <row r="2" spans="2:5" ht="46.5" customHeight="1" x14ac:dyDescent="0.3">
      <c r="B2" s="4" t="str">
        <f>BudgetTitle</f>
        <v>Անձնական բյուջե</v>
      </c>
      <c r="C2" s="2"/>
    </row>
    <row r="3" spans="2:5" ht="27" thickBot="1" x14ac:dyDescent="0.45">
      <c r="B3" s="11" t="str">
        <f>Month</f>
        <v>Հոկտեմբեր</v>
      </c>
      <c r="C3" s="2"/>
    </row>
    <row r="4" spans="2:5" ht="26.25" x14ac:dyDescent="0.3">
      <c r="B4" s="7">
        <f ca="1">Year</f>
        <v>2020</v>
      </c>
      <c r="C4" s="2"/>
    </row>
    <row r="5" spans="2:5" ht="45" customHeight="1" x14ac:dyDescent="0.5">
      <c r="B5" s="9" t="s">
        <v>19</v>
      </c>
      <c r="C5" t="s">
        <v>16</v>
      </c>
      <c r="D5" t="s">
        <v>33</v>
      </c>
      <c r="E5" t="s">
        <v>15</v>
      </c>
    </row>
    <row r="6" spans="2:5" ht="17.25" customHeight="1" x14ac:dyDescent="0.3">
      <c r="B6" s="15" t="s">
        <v>36</v>
      </c>
      <c r="C6" s="22">
        <v>21500</v>
      </c>
      <c r="D6" s="22">
        <v>21500</v>
      </c>
      <c r="E6" s="23">
        <f>Expense[[#This Row],[Նախատեսված էր]]-Expense[[#This Row],[Ծախսել եք]]</f>
        <v>0</v>
      </c>
    </row>
    <row r="7" spans="2:5" ht="17.25" customHeight="1" x14ac:dyDescent="0.3">
      <c r="B7" s="15" t="s">
        <v>34</v>
      </c>
      <c r="C7" s="22">
        <v>25000</v>
      </c>
      <c r="D7" s="22">
        <v>25000</v>
      </c>
      <c r="E7" s="23">
        <f>Expense[[#This Row],[Նախատեսված էր]]-Expense[[#This Row],[Ծախսել եք]]</f>
        <v>0</v>
      </c>
    </row>
    <row r="8" spans="2:5" ht="17.25" customHeight="1" x14ac:dyDescent="0.3">
      <c r="B8" s="15" t="s">
        <v>41</v>
      </c>
      <c r="C8" s="22">
        <v>30000</v>
      </c>
      <c r="D8" s="22">
        <v>40000</v>
      </c>
      <c r="E8" s="23">
        <f>Expense[[#This Row],[Նախատեսված էր]]-Expense[[#This Row],[Ծախսել եք]]</f>
        <v>-10000</v>
      </c>
    </row>
    <row r="9" spans="2:5" ht="17.25" customHeight="1" x14ac:dyDescent="0.3">
      <c r="B9" s="15" t="s">
        <v>20</v>
      </c>
      <c r="C9" s="22">
        <v>1800</v>
      </c>
      <c r="D9" s="22">
        <v>2300</v>
      </c>
      <c r="E9" s="23">
        <f>Expense[[#This Row],[Նախատեսված էր]]-Expense[[#This Row],[Ծախսել եք]]</f>
        <v>-500</v>
      </c>
    </row>
    <row r="10" spans="2:5" ht="17.25" customHeight="1" x14ac:dyDescent="0.3">
      <c r="B10" s="15" t="s">
        <v>21</v>
      </c>
      <c r="C10" s="22">
        <v>15000</v>
      </c>
      <c r="D10" s="22">
        <v>12000</v>
      </c>
      <c r="E10" s="23">
        <f>Expense[[#This Row],[Նախատեսված էր]]-Expense[[#This Row],[Ծախսել եք]]</f>
        <v>3000</v>
      </c>
    </row>
    <row r="11" spans="2:5" ht="17.25" customHeight="1" x14ac:dyDescent="0.3">
      <c r="B11" s="15" t="s">
        <v>22</v>
      </c>
      <c r="C11" s="22">
        <v>2000</v>
      </c>
      <c r="D11" s="22">
        <v>2000</v>
      </c>
      <c r="E11" s="23">
        <f>Expense[[#This Row],[Նախատեսված էր]]-Expense[[#This Row],[Ծախսել եք]]</f>
        <v>0</v>
      </c>
    </row>
    <row r="12" spans="2:5" ht="17.25" customHeight="1" x14ac:dyDescent="0.3">
      <c r="B12" s="15" t="s">
        <v>28</v>
      </c>
      <c r="C12" s="22">
        <v>10000</v>
      </c>
      <c r="D12" s="22">
        <v>10000</v>
      </c>
      <c r="E12" s="23">
        <f>Expense[[#This Row],[Նախատեսված էր]]-Expense[[#This Row],[Ծախսել եք]]</f>
        <v>0</v>
      </c>
    </row>
    <row r="13" spans="2:5" ht="17.25" customHeight="1" x14ac:dyDescent="0.3">
      <c r="B13" s="15" t="s">
        <v>42</v>
      </c>
      <c r="C13" s="22">
        <v>5000</v>
      </c>
      <c r="D13" s="22">
        <v>3000</v>
      </c>
      <c r="E13" s="23">
        <f>Expense[[#This Row],[Նախատեսված էր]]-Expense[[#This Row],[Ծախսել եք]]</f>
        <v>2000</v>
      </c>
    </row>
    <row r="14" spans="2:5" ht="17.25" customHeight="1" x14ac:dyDescent="0.3">
      <c r="B14" s="15" t="s">
        <v>29</v>
      </c>
      <c r="C14" s="22">
        <v>5000</v>
      </c>
      <c r="D14" s="22">
        <v>2000</v>
      </c>
      <c r="E14" s="23">
        <f>Expense[[#This Row],[Նախատեսված էր]]-Expense[[#This Row],[Ծախսել եք]]</f>
        <v>3000</v>
      </c>
    </row>
    <row r="15" spans="2:5" ht="17.25" customHeight="1" x14ac:dyDescent="0.3">
      <c r="B15" s="15" t="s">
        <v>24</v>
      </c>
      <c r="C15" s="22">
        <v>2500</v>
      </c>
      <c r="D15" s="22">
        <v>60</v>
      </c>
      <c r="E15" s="23">
        <f>Expense[[#This Row],[Նախատեսված էր]]-Expense[[#This Row],[Ծախսել եք]]</f>
        <v>2440</v>
      </c>
    </row>
    <row r="16" spans="2:5" ht="17.25" customHeight="1" x14ac:dyDescent="0.3">
      <c r="B16" s="15" t="s">
        <v>35</v>
      </c>
      <c r="C16" s="22">
        <v>30000</v>
      </c>
      <c r="D16" s="22">
        <v>30000</v>
      </c>
      <c r="E16" s="23">
        <f>Expense[[#This Row],[Նախատեսված էր]]-Expense[[#This Row],[Ծախսել եք]]</f>
        <v>0</v>
      </c>
    </row>
    <row r="17" spans="2:5" ht="17.25" customHeight="1" x14ac:dyDescent="0.3">
      <c r="B17" s="15" t="s">
        <v>25</v>
      </c>
      <c r="C17" s="22">
        <v>3000</v>
      </c>
      <c r="D17" s="22">
        <v>4000</v>
      </c>
      <c r="E17" s="23">
        <f>Expense[[#This Row],[Նախատեսված էր]]-Expense[[#This Row],[Ծախսել եք]]</f>
        <v>-1000</v>
      </c>
    </row>
    <row r="18" spans="2:5" ht="17.25" customHeight="1" x14ac:dyDescent="0.3">
      <c r="B18" s="15" t="s">
        <v>26</v>
      </c>
      <c r="C18" s="22">
        <v>20000</v>
      </c>
      <c r="D18" s="22">
        <v>20000</v>
      </c>
      <c r="E18" s="23">
        <f>Expense[[#This Row],[Նախատեսված էր]]-Expense[[#This Row],[Ծախսել եք]]</f>
        <v>0</v>
      </c>
    </row>
    <row r="19" spans="2:5" ht="17.25" customHeight="1" x14ac:dyDescent="0.3">
      <c r="B19" s="15" t="s">
        <v>27</v>
      </c>
      <c r="C19" s="22">
        <v>5000</v>
      </c>
      <c r="D19" s="22">
        <v>5000</v>
      </c>
      <c r="E19" s="23">
        <f>Expense[[#This Row],[Նախատեսված էր]]-Expense[[#This Row],[Ծախսել եք]]</f>
        <v>0</v>
      </c>
    </row>
    <row r="20" spans="2:5" ht="17.25" customHeight="1" x14ac:dyDescent="0.3">
      <c r="B20" s="15" t="s">
        <v>23</v>
      </c>
      <c r="C20" s="22">
        <v>2000</v>
      </c>
      <c r="D20" s="22">
        <v>2000</v>
      </c>
      <c r="E20" s="23">
        <f>Expense[[#This Row],[Նախատեսված էր]]-Expense[[#This Row],[Ծախսել եք]]</f>
        <v>0</v>
      </c>
    </row>
    <row r="21" spans="2:5" ht="17.25" customHeight="1" x14ac:dyDescent="0.3">
      <c r="B21" s="15" t="s">
        <v>30</v>
      </c>
      <c r="C21" s="22">
        <v>10000</v>
      </c>
      <c r="D21" s="22">
        <v>7000</v>
      </c>
      <c r="E21" s="23">
        <f>Expense[[#This Row],[Նախատեսված էր]]-Expense[[#This Row],[Ծախսել եք]]</f>
        <v>3000</v>
      </c>
    </row>
    <row r="22" spans="2:5" ht="17.25" customHeight="1" x14ac:dyDescent="0.3">
      <c r="B22" s="26" t="s">
        <v>40</v>
      </c>
      <c r="C22" s="25">
        <v>10000</v>
      </c>
      <c r="D22" s="25">
        <v>8000</v>
      </c>
      <c r="E22" s="23">
        <f>Expense[[#This Row],[Նախատեսված էր]]-Expense[[#This Row],[Ծախսել եք]]</f>
        <v>2000</v>
      </c>
    </row>
    <row r="23" spans="2:5" ht="17.25" customHeight="1" x14ac:dyDescent="0.3">
      <c r="B23" s="15" t="s">
        <v>31</v>
      </c>
      <c r="C23" s="22">
        <v>0</v>
      </c>
      <c r="D23" s="22">
        <v>0</v>
      </c>
      <c r="E23" s="23">
        <f>Expense[[#This Row],[Նախատեսված էր]]-Expense[[#This Row],[Ծախսել եք]]</f>
        <v>0</v>
      </c>
    </row>
    <row r="24" spans="2:5" ht="17.25" customHeight="1" x14ac:dyDescent="0.3">
      <c r="B24" s="15" t="s">
        <v>31</v>
      </c>
      <c r="C24" s="22">
        <v>0</v>
      </c>
      <c r="D24" s="22">
        <v>0</v>
      </c>
      <c r="E24" s="23">
        <f>Expense[[#This Row],[Նախատեսված էր]]-Expense[[#This Row],[Ծախսել եք]]</f>
        <v>0</v>
      </c>
    </row>
    <row r="25" spans="2:5" ht="17.25" customHeight="1" x14ac:dyDescent="0.3">
      <c r="B25" s="15" t="s">
        <v>31</v>
      </c>
      <c r="C25" s="22">
        <v>0</v>
      </c>
      <c r="D25" s="22">
        <v>0</v>
      </c>
      <c r="E25" s="23">
        <f>Expense[[#This Row],[Նախատեսված էր]]-Expense[[#This Row],[Ծախսել եք]]</f>
        <v>0</v>
      </c>
    </row>
    <row r="26" spans="2:5" ht="17.25" customHeight="1" x14ac:dyDescent="0.3">
      <c r="B26" s="15" t="s">
        <v>31</v>
      </c>
      <c r="C26" s="22">
        <v>0</v>
      </c>
      <c r="D26" s="22">
        <v>0</v>
      </c>
      <c r="E26" s="23">
        <f>Expense[[#This Row],[Նախատեսված էր]]-Expense[[#This Row],[Ծախսել եք]]</f>
        <v>0</v>
      </c>
    </row>
    <row r="27" spans="2:5" ht="17.25" customHeight="1" x14ac:dyDescent="0.3">
      <c r="B27" s="15" t="s">
        <v>31</v>
      </c>
      <c r="C27" s="22">
        <v>0</v>
      </c>
      <c r="D27" s="22">
        <v>0</v>
      </c>
      <c r="E27" s="23">
        <f>Expense[[#This Row],[Նախատեսված էր]]-Expense[[#This Row],[Ծախսել եք]]</f>
        <v>0</v>
      </c>
    </row>
    <row r="28" spans="2:5" ht="17.25" customHeight="1" x14ac:dyDescent="0.3">
      <c r="B28" s="17" t="s">
        <v>32</v>
      </c>
      <c r="C28" s="24">
        <f>SUBTOTAL(109,Expense[Նախատեսված էր])</f>
        <v>197800</v>
      </c>
      <c r="D28" s="24">
        <f>SUBTOTAL(109,Expense[Ծախսել եք])</f>
        <v>193860</v>
      </c>
      <c r="E28" s="24">
        <f>SUBTOTAL(109,Expense[Տարբերությունը])</f>
        <v>3940</v>
      </c>
    </row>
  </sheetData>
  <dataValidations count="9">
    <dataValidation allowBlank="1" showInputMessage="1" showErrorMessage="1" prompt="Enter details in Expense table in this worksheet for tracking Projected and Actual Monthly Expenses" sqref="A1"/>
    <dataValidation allowBlank="1" showInputMessage="1" showErrorMessage="1" prompt="Name is automatically updated based on name entered in cell B1 in Cash Flow worksheet" sqref="B1"/>
    <dataValidation allowBlank="1" showInputMessage="1" showErrorMessage="1" prompt="Month is automatically updated based on month entered in cell B3 in Cash Flow worksheet" sqref="B3"/>
    <dataValidation allowBlank="1" showInputMessage="1" showErrorMessage="1" prompt="Year is automatically updated based on year entered in cell B4 in Cash Flow worksheet. Enter expense details in table below" sqref="B4"/>
    <dataValidation allowBlank="1" showInputMessage="1" showErrorMessage="1" prompt="Enter Monthly Expense items in this column under this heading. Use heading filters to find specific entries" sqref="B5"/>
    <dataValidation allowBlank="1" showInputMessage="1" showErrorMessage="1" prompt="Enter Projected expense in this column under this heading" sqref="C5"/>
    <dataValidation allowBlank="1" showInputMessage="1" showErrorMessage="1" prompt="Enter Actual expense in this column under this heading" sqref="D5"/>
    <dataValidation allowBlank="1" showInputMessage="1" showErrorMessage="1" prompt="Variance is automatically calculated, and icon is updated in this column under this heading" sqref="E5"/>
    <dataValidation allowBlank="1" showInputMessage="1" showErrorMessage="1" prompt="Title is automatically updated based on title entered in cell B2 in Cash Flow worksheet" sqref="B2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E15:E27 E6:E13</xm:sqref>
        </x14:conditionalFormatting>
        <x14:conditionalFormatting xmlns:xm="http://schemas.microsoft.com/office/excel/2006/main">
          <x14:cfRule type="iconSet" priority="1" id="{DB8ED90D-9D93-4CAE-BA57-79B78EF2800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0" t="s">
        <v>5</v>
      </c>
      <c r="C1" s="1"/>
      <c r="D1" s="1"/>
    </row>
    <row r="3" spans="2:4" x14ac:dyDescent="0.3">
      <c r="B3" s="3"/>
      <c r="C3" s="3" t="s">
        <v>1</v>
      </c>
      <c r="D3" s="3" t="s">
        <v>2</v>
      </c>
    </row>
    <row r="4" spans="2:4" x14ac:dyDescent="0.3">
      <c r="B4" s="3" t="s">
        <v>0</v>
      </c>
      <c r="C4" s="3">
        <f>CashFlow[[#Totals],[Նախատեսված]]</f>
        <v>17200</v>
      </c>
      <c r="D4" s="3">
        <f>CashFlow[[#Totals],[Փաստացի]]</f>
        <v>11140</v>
      </c>
    </row>
    <row r="5" spans="2:4" x14ac:dyDescent="0.3">
      <c r="B5" s="3" t="s">
        <v>3</v>
      </c>
      <c r="C5" s="3">
        <f>Income[[#Totals],[Նախատեսված էր]]</f>
        <v>215000</v>
      </c>
      <c r="D5" s="3">
        <f>Income[[#Totals],[Ստացաք]]</f>
        <v>205000</v>
      </c>
    </row>
    <row r="6" spans="2:4" x14ac:dyDescent="0.3">
      <c r="B6" s="3" t="s">
        <v>4</v>
      </c>
      <c r="C6" s="3">
        <f>Expense[[#Totals],[Նախատեսված էր]]</f>
        <v>197800</v>
      </c>
      <c r="D6" s="3">
        <f>Expense[[#Totals],[Ծախսել եք]]</f>
        <v>193860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Բյուջե</vt:lpstr>
      <vt:lpstr>Ամսական եկամուտ</vt:lpstr>
      <vt:lpstr>Ամսական ծախսեր</vt:lpstr>
      <vt:lpstr>CHART DATA</vt:lpstr>
      <vt:lpstr>BudgetTitle</vt:lpstr>
      <vt:lpstr>Month</vt:lpstr>
      <vt:lpstr>Name</vt:lpstr>
      <vt:lpstr>'Ամսական եկամուտ'!Print_Titles</vt:lpstr>
      <vt:lpstr>'Ամսական ծախսեր'!Print_Titles</vt:lpstr>
      <vt:lpstr>Բյուջե!Print_Titles</vt:lpstr>
      <vt:lpstr>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</cp:lastModifiedBy>
  <dcterms:created xsi:type="dcterms:W3CDTF">2018-02-18T19:38:03Z</dcterms:created>
  <dcterms:modified xsi:type="dcterms:W3CDTF">2020-09-25T10:42:26Z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